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<sst xmlns="http://schemas.openxmlformats.org/spreadsheetml/2006/main" count="39" uniqueCount="38">
  <si>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Noise estimates for Phobos Modules</t>
  </si>
  <si>
    <t>Tp [us]</t>
  </si>
  <si>
    <t>Rp [Mohm]</t>
  </si>
  <si>
    <t>pads</t>
  </si>
  <si>
    <t>Type1</t>
  </si>
  <si>
    <t>pad area [mm2]</t>
  </si>
  <si>
    <t>trace length [cm]</t>
  </si>
  <si>
    <t>pad border [cm]</t>
  </si>
  <si>
    <t>Type 5</t>
  </si>
  <si>
    <t>Octagon</t>
  </si>
  <si>
    <t>pad cap [pF/mm2]</t>
  </si>
  <si>
    <t>trace cap [pF/cm]</t>
  </si>
  <si>
    <t>interpad cap [pF/cm]</t>
  </si>
  <si>
    <t>total cap</t>
  </si>
  <si>
    <t>ENC PR [e-]</t>
  </si>
  <si>
    <t>ENC cap [e-]</t>
  </si>
  <si>
    <t xml:space="preserve">ENC Ileak </t>
  </si>
  <si>
    <t>Ileak [uA] for 32cm2</t>
  </si>
  <si>
    <t xml:space="preserve">Ileak [nA/mm2] </t>
  </si>
  <si>
    <t>total leakage/pad [nA]</t>
  </si>
  <si>
    <t>ENC total</t>
  </si>
  <si>
    <t>Signal [e-]</t>
  </si>
  <si>
    <t>Signal/Noise</t>
  </si>
  <si>
    <t>trace resist [Ohm/cm]</t>
  </si>
  <si>
    <t>ENC SR [e-]</t>
  </si>
  <si>
    <t>ENC VA const</t>
  </si>
  <si>
    <t>ENC VA slope</t>
  </si>
  <si>
    <t>Type 2</t>
  </si>
  <si>
    <t>peaking time</t>
  </si>
  <si>
    <t>bias resistor</t>
  </si>
  <si>
    <t>leakage current</t>
  </si>
  <si>
    <t>Ring small pads (center)</t>
  </si>
  <si>
    <t>Ring large pads (edge)</t>
  </si>
  <si>
    <t>B20+H17*B21</t>
  </si>
  <si>
    <t>758*SQRT(B3/B4)</t>
  </si>
  <si>
    <t>106*SQRT(H18*B3)</t>
  </si>
  <si>
    <t>0.395*SQRT((B16*H10)/B3)*H17</t>
  </si>
  <si>
    <t>SQRT(H22^2+H23^2+H24^2+H25^2)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</si>
</sst>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0"/>
    </font>
    <font>
      <b/>
      <u val="single"/>
      <sz val="14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2">
      <selection activeCell="J29" sqref="J29"/>
    </sheetView>
  </sheetViews>
  <sheetFormatPr defaultColWidth="9.140625" defaultRowHeight="12.75"/>
  <cols>
    <col min="1" max="1" width="19.140625" style="0" customWidth="1"/>
    <col min="5" max="5" width="17.57421875" style="0" customWidth="1"/>
    <col min="6" max="6" width="16.140625" style="0" customWidth="1"/>
    <col min="9" max="9" width="4.8515625" style="0" customWidth="1"/>
  </cols>
  <sheetData>
    <row r="1" ht="18">
      <c r="A1" s="3" t="s">
        <v>0</v>
      </c>
    </row>
    <row r="2" ht="32.25" customHeight="1">
      <c r="A2" s="5" t="s">
        <v>0</v>
      </c>
    </row>
    <row r="3" spans="1:3" ht="12.75">
      <c r="A3" t="s">
        <v>1</v>
      </c>
      <c r="B3">
        <v>1.2</v>
      </c>
      <c r="C3" t="s">
        <v>28</v>
      </c>
    </row>
    <row r="4" spans="1:3" ht="12.75">
      <c r="A4" s="1" t="s">
        <v>2</v>
      </c>
      <c r="B4" s="1">
        <v>1</v>
      </c>
      <c r="C4" t="s">
        <v>29</v>
      </c>
    </row>
    <row r="5" spans="1:3" ht="12.75">
      <c r="A5" s="1" t="s">
        <v>17</v>
      </c>
      <c r="B5" s="1">
        <v>5</v>
      </c>
      <c r="C5" t="s">
        <v>30</v>
      </c>
    </row>
    <row r="6" spans="1:2" ht="12.75">
      <c r="A6" t="s">
        <v>18</v>
      </c>
      <c r="B6">
        <f>$B$5*1000/3200</f>
        <v>1.5625</v>
      </c>
    </row>
    <row r="7" spans="3:8" ht="12.75">
      <c r="C7" t="s">
        <v>4</v>
      </c>
      <c r="D7" t="s">
        <v>27</v>
      </c>
      <c r="E7" t="s">
        <v>31</v>
      </c>
      <c r="F7" t="s">
        <v>32</v>
      </c>
      <c r="G7" t="s">
        <v>8</v>
      </c>
      <c r="H7" t="s">
        <v>9</v>
      </c>
    </row>
    <row r="8" spans="1:8" ht="12.75">
      <c r="A8" t="s">
        <v>3</v>
      </c>
      <c r="C8">
        <v>1540</v>
      </c>
      <c r="D8">
        <v>512</v>
      </c>
      <c r="E8">
        <v>64</v>
      </c>
      <c r="F8">
        <v>64</v>
      </c>
      <c r="G8">
        <v>256</v>
      </c>
      <c r="H8">
        <v>128</v>
      </c>
    </row>
    <row r="9" spans="1:8" ht="12.75">
      <c r="A9" t="s">
        <v>5</v>
      </c>
      <c r="C9">
        <v>1</v>
      </c>
      <c r="D9">
        <f>6*0.425</f>
        <v>2.55</v>
      </c>
      <c r="E9">
        <v>25</v>
      </c>
      <c r="F9">
        <v>100</v>
      </c>
      <c r="G9">
        <v>13.3</v>
      </c>
      <c r="H9">
        <v>11</v>
      </c>
    </row>
    <row r="10" spans="1:8" ht="12.75">
      <c r="A10" t="s">
        <v>6</v>
      </c>
      <c r="C10">
        <v>3</v>
      </c>
      <c r="D10">
        <v>3.36</v>
      </c>
      <c r="E10">
        <v>9</v>
      </c>
      <c r="F10">
        <v>4</v>
      </c>
      <c r="G10">
        <v>6.5</v>
      </c>
      <c r="H10">
        <v>11</v>
      </c>
    </row>
    <row r="11" spans="1:8" ht="12.75">
      <c r="A11" t="s">
        <v>7</v>
      </c>
      <c r="C11">
        <v>0.4</v>
      </c>
      <c r="D11">
        <f>12+0.85</f>
        <v>12.85</v>
      </c>
      <c r="E11">
        <v>20</v>
      </c>
      <c r="F11">
        <v>4</v>
      </c>
      <c r="G11">
        <v>2</v>
      </c>
      <c r="H11">
        <v>1.44</v>
      </c>
    </row>
    <row r="13" spans="1:2" ht="12.75">
      <c r="A13" t="s">
        <v>10</v>
      </c>
      <c r="B13">
        <v>0.4</v>
      </c>
    </row>
    <row r="14" spans="1:2" ht="12.75">
      <c r="A14" t="s">
        <v>11</v>
      </c>
      <c r="B14">
        <v>4.83</v>
      </c>
    </row>
    <row r="15" spans="1:2" ht="12.75">
      <c r="A15" t="s">
        <v>12</v>
      </c>
      <c r="B15">
        <v>1.5</v>
      </c>
    </row>
    <row r="16" spans="1:2" ht="12.75">
      <c r="A16" t="s">
        <v>23</v>
      </c>
      <c r="B16">
        <v>100</v>
      </c>
    </row>
    <row r="17" spans="1:8" ht="12.75">
      <c r="A17" t="s">
        <v>13</v>
      </c>
      <c r="C17">
        <f aca="true" t="shared" si="0" ref="C17:H17">C9*$B$13+C10*$B$14+C11*$B$15</f>
        <v>15.49</v>
      </c>
      <c r="D17">
        <f t="shared" si="0"/>
        <v>36.523799999999994</v>
      </c>
      <c r="E17">
        <f t="shared" si="0"/>
        <v>83.47</v>
      </c>
      <c r="F17">
        <f t="shared" si="0"/>
        <v>65.32</v>
      </c>
      <c r="G17">
        <f t="shared" si="0"/>
        <v>39.715</v>
      </c>
      <c r="H17">
        <f t="shared" si="0"/>
        <v>59.69</v>
      </c>
    </row>
    <row r="18" spans="1:8" ht="12.75">
      <c r="A18" t="s">
        <v>19</v>
      </c>
      <c r="C18">
        <f aca="true" t="shared" si="1" ref="C18:H18">C9*$B$6</f>
        <v>1.5625</v>
      </c>
      <c r="D18">
        <f t="shared" si="1"/>
        <v>3.9843749999999996</v>
      </c>
      <c r="E18">
        <f t="shared" si="1"/>
        <v>39.0625</v>
      </c>
      <c r="F18">
        <f t="shared" si="1"/>
        <v>156.25</v>
      </c>
      <c r="G18">
        <f t="shared" si="1"/>
        <v>20.78125</v>
      </c>
      <c r="H18">
        <f t="shared" si="1"/>
        <v>17.1875</v>
      </c>
    </row>
    <row r="20" spans="1:2" ht="12.75">
      <c r="A20" t="s">
        <v>25</v>
      </c>
      <c r="B20" s="2">
        <f>1000/SQRT($B$3)</f>
        <v>912.870929175277</v>
      </c>
    </row>
    <row r="21" spans="1:2" ht="12.75">
      <c r="A21" t="s">
        <v>26</v>
      </c>
      <c r="B21">
        <v>5</v>
      </c>
    </row>
    <row r="22" spans="1:10" ht="12.75">
      <c r="A22" s="1" t="s">
        <v>15</v>
      </c>
      <c r="C22" s="2">
        <f aca="true" t="shared" si="2" ref="C22:H22">$B$20+C17*$B$21</f>
        <v>990.320929175277</v>
      </c>
      <c r="D22" s="2">
        <f t="shared" si="2"/>
        <v>1095.489929175277</v>
      </c>
      <c r="E22" s="2">
        <f t="shared" si="2"/>
        <v>1330.220929175277</v>
      </c>
      <c r="F22" s="2">
        <f t="shared" si="2"/>
        <v>1239.470929175277</v>
      </c>
      <c r="G22" s="2">
        <f t="shared" si="2"/>
        <v>1111.445929175277</v>
      </c>
      <c r="H22" s="2">
        <f t="shared" si="2"/>
        <v>1211.320929175277</v>
      </c>
      <c r="J22" s="2" t="s">
        <v>33</v>
      </c>
    </row>
    <row r="23" spans="1:10" ht="12.75">
      <c r="A23" s="1" t="s">
        <v>14</v>
      </c>
      <c r="C23" s="2">
        <f aca="true" t="shared" si="3" ref="C23:H23">758*SQRT($B$3/$B$4)</f>
        <v>830.3473971778318</v>
      </c>
      <c r="D23" s="2">
        <f t="shared" si="3"/>
        <v>830.3473971778318</v>
      </c>
      <c r="E23" s="2">
        <f t="shared" si="3"/>
        <v>830.3473971778318</v>
      </c>
      <c r="F23" s="2">
        <f t="shared" si="3"/>
        <v>830.3473971778318</v>
      </c>
      <c r="G23" s="2">
        <f t="shared" si="3"/>
        <v>830.3473971778318</v>
      </c>
      <c r="H23" s="2">
        <f t="shared" si="3"/>
        <v>830.3473971778318</v>
      </c>
      <c r="I23" s="2"/>
      <c r="J23" t="s">
        <v>34</v>
      </c>
    </row>
    <row r="24" spans="1:10" ht="12.75">
      <c r="A24" s="1" t="s">
        <v>16</v>
      </c>
      <c r="C24" s="2">
        <f aca="true" t="shared" si="4" ref="C24:H24">106*SQRT(C18*$B$3)</f>
        <v>145.146477738869</v>
      </c>
      <c r="D24" s="2">
        <f t="shared" si="4"/>
        <v>231.78033782010067</v>
      </c>
      <c r="E24" s="2">
        <f t="shared" si="4"/>
        <v>725.7323886943451</v>
      </c>
      <c r="F24" s="2">
        <f t="shared" si="4"/>
        <v>1451.4647773886902</v>
      </c>
      <c r="G24" s="2">
        <f t="shared" si="4"/>
        <v>529.3370854191118</v>
      </c>
      <c r="H24" s="2">
        <f t="shared" si="4"/>
        <v>481.39640630150114</v>
      </c>
      <c r="I24" s="2"/>
      <c r="J24" t="s">
        <v>35</v>
      </c>
    </row>
    <row r="25" spans="1:10" ht="12.75">
      <c r="A25" s="1" t="s">
        <v>24</v>
      </c>
      <c r="C25" s="2">
        <f aca="true" t="shared" si="5" ref="C25:H25">0.395*SQRT(($B$16*C10)/$B$3)*C17</f>
        <v>96.74276988811619</v>
      </c>
      <c r="D25" s="2">
        <f t="shared" si="5"/>
        <v>241.40822746928959</v>
      </c>
      <c r="E25" s="2">
        <f t="shared" si="5"/>
        <v>902.9384370303853</v>
      </c>
      <c r="F25" s="2">
        <f t="shared" si="5"/>
        <v>471.06695984045973</v>
      </c>
      <c r="G25" s="2">
        <f t="shared" si="5"/>
        <v>365.10494728103674</v>
      </c>
      <c r="H25" s="2">
        <f t="shared" si="5"/>
        <v>713.8457760625131</v>
      </c>
      <c r="I25" s="2"/>
      <c r="J25" t="s">
        <v>36</v>
      </c>
    </row>
    <row r="26" spans="1:10" ht="12.75">
      <c r="A26" s="1" t="s">
        <v>20</v>
      </c>
      <c r="B26" s="1"/>
      <c r="C26" s="4">
        <f aca="true" t="shared" si="6" ref="C26:H26">SQRT(C22*C22+C23*C23+C24*C24+C25*C25)</f>
        <v>1304.085505742706</v>
      </c>
      <c r="D26" s="4">
        <f t="shared" si="6"/>
        <v>1414.770314296394</v>
      </c>
      <c r="E26" s="4">
        <f t="shared" si="6"/>
        <v>1949.6024829392304</v>
      </c>
      <c r="F26" s="4">
        <f t="shared" si="6"/>
        <v>2134.108494178297</v>
      </c>
      <c r="G26" s="4">
        <f t="shared" si="6"/>
        <v>1529.1462408839068</v>
      </c>
      <c r="H26" s="4">
        <f t="shared" si="6"/>
        <v>1702.378772617994</v>
      </c>
      <c r="I26" s="4"/>
      <c r="J26" t="s">
        <v>37</v>
      </c>
    </row>
    <row r="27" ht="12.75">
      <c r="I27" s="2"/>
    </row>
    <row r="28" spans="1:9" ht="12.75">
      <c r="A28" t="s">
        <v>21</v>
      </c>
      <c r="B28">
        <v>21700</v>
      </c>
      <c r="I28" s="2"/>
    </row>
    <row r="29" spans="1:9" ht="12.75">
      <c r="A29" s="1" t="s">
        <v>22</v>
      </c>
      <c r="B29" s="1"/>
      <c r="C29" s="4">
        <f aca="true" t="shared" si="7" ref="C29:H29">$B$28/C26</f>
        <v>16.64001317738852</v>
      </c>
      <c r="D29" s="4">
        <f t="shared" si="7"/>
        <v>15.338178770588662</v>
      </c>
      <c r="E29" s="4">
        <f t="shared" si="7"/>
        <v>11.13047412992877</v>
      </c>
      <c r="F29" s="4">
        <f t="shared" si="7"/>
        <v>10.168180324100732</v>
      </c>
      <c r="G29" s="4">
        <f t="shared" si="7"/>
        <v>14.19092524954091</v>
      </c>
      <c r="H29" s="4">
        <f t="shared" si="7"/>
        <v>12.746869468202293</v>
      </c>
      <c r="I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Pernegger</dc:creator>
  <cp:keywords/>
  <dc:description/>
  <cp:lastModifiedBy>Pradeep Sarin</cp:lastModifiedBy>
  <cp:lastPrinted>1998-03-19T16:54:59Z</cp:lastPrinted>
  <dcterms:created xsi:type="dcterms:W3CDTF">1998-03-19T13:38:55Z</dcterms:created>
  <dcterms:modified xsi:type="dcterms:W3CDTF">2002-06-01T05:30:05Z</dcterms:modified>
  <cp:category/>
  <cp:version/>
  <cp:contentType/>
  <cp:contentStatus/>
</cp:coreProperties>
</file>